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VAF NACIONAL\CONGRESO-SIMPOSIO\"/>
    </mc:Choice>
  </mc:AlternateContent>
  <xr:revisionPtr revIDLastSave="0" documentId="13_ncr:1_{8AA05CC5-3CEF-43C3-BA1F-EAF07A85AC90}" xr6:coauthVersionLast="45" xr6:coauthVersionMax="45" xr10:uidLastSave="{00000000-0000-0000-0000-000000000000}"/>
  <bookViews>
    <workbookView xWindow="-120" yWindow="-120" windowWidth="29040" windowHeight="15840" xr2:uid="{ACBAE4D9-A086-4F9B-B475-A0BCFC0CC40C}"/>
  </bookViews>
  <sheets>
    <sheet name="Formul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J41" i="1"/>
  <c r="J36" i="1"/>
  <c r="J40" i="1"/>
  <c r="J39" i="1"/>
  <c r="J38" i="1"/>
  <c r="J37" i="1"/>
  <c r="J35" i="1"/>
  <c r="J34" i="1"/>
  <c r="D30" i="1"/>
  <c r="E30" i="1" s="1"/>
  <c r="D28" i="1"/>
  <c r="E28" i="1" s="1"/>
  <c r="D27" i="1"/>
  <c r="E27" i="1" s="1"/>
  <c r="D26" i="1"/>
  <c r="E26" i="1" s="1"/>
  <c r="D25" i="1"/>
  <c r="E25" i="1" s="1"/>
  <c r="J22" i="1"/>
  <c r="I22" i="1"/>
  <c r="J21" i="1"/>
  <c r="I21" i="1"/>
  <c r="J20" i="1"/>
  <c r="I20" i="1"/>
  <c r="I41" i="1"/>
  <c r="I40" i="1"/>
  <c r="I39" i="1"/>
  <c r="I38" i="1"/>
  <c r="I37" i="1"/>
  <c r="I36" i="1"/>
  <c r="I35" i="1"/>
  <c r="I34" i="1"/>
  <c r="J43" i="1" l="1"/>
  <c r="B103" i="1" s="1"/>
  <c r="I43" i="1"/>
  <c r="C101" i="1" l="1"/>
  <c r="E101" i="1"/>
  <c r="J101" i="1"/>
  <c r="M101" i="1" s="1"/>
  <c r="D101" i="1"/>
  <c r="G101" i="1"/>
  <c r="H101" i="1"/>
  <c r="B101" i="1"/>
  <c r="B102" i="1" s="1"/>
  <c r="I101" i="1"/>
  <c r="F101" i="1"/>
  <c r="I102" i="1" l="1"/>
  <c r="K130" i="1" s="1"/>
  <c r="H102" i="1"/>
  <c r="J129" i="1" s="1"/>
  <c r="D102" i="1"/>
  <c r="D130" i="1" s="1"/>
  <c r="K101" i="1"/>
  <c r="K102" i="1" s="1"/>
  <c r="E102" i="1"/>
  <c r="B123" i="1"/>
  <c r="B127" i="1"/>
  <c r="B129" i="1"/>
  <c r="B126" i="1"/>
  <c r="B130" i="1"/>
  <c r="B125" i="1"/>
  <c r="B122" i="1"/>
  <c r="B128" i="1"/>
  <c r="B124" i="1"/>
  <c r="G102" i="1"/>
  <c r="J102" i="1"/>
  <c r="F102" i="1"/>
  <c r="C102" i="1"/>
  <c r="D122" i="1" l="1"/>
  <c r="K128" i="1"/>
  <c r="K129" i="1"/>
  <c r="K125" i="1"/>
  <c r="L101" i="1"/>
  <c r="D129" i="1"/>
  <c r="J126" i="1"/>
  <c r="D127" i="1"/>
  <c r="D128" i="1"/>
  <c r="J122" i="1"/>
  <c r="J128" i="1"/>
  <c r="J125" i="1"/>
  <c r="J124" i="1"/>
  <c r="J130" i="1"/>
  <c r="F119" i="1"/>
  <c r="J123" i="1"/>
  <c r="J127" i="1"/>
  <c r="D125" i="1"/>
  <c r="D123" i="1"/>
  <c r="K124" i="1"/>
  <c r="B132" i="1"/>
  <c r="M122" i="1"/>
  <c r="K122" i="1"/>
  <c r="D124" i="1"/>
  <c r="C126" i="1"/>
  <c r="M123" i="1"/>
  <c r="D126" i="1"/>
  <c r="H128" i="1"/>
  <c r="H130" i="1"/>
  <c r="H127" i="1"/>
  <c r="G132" i="1"/>
  <c r="H129" i="1"/>
  <c r="M124" i="1"/>
  <c r="K123" i="1"/>
  <c r="M130" i="1"/>
  <c r="M129" i="1"/>
  <c r="M127" i="1"/>
  <c r="M128" i="1"/>
  <c r="K126" i="1"/>
  <c r="K127" i="1"/>
  <c r="L132" i="1"/>
  <c r="C129" i="1"/>
  <c r="C130" i="1"/>
  <c r="C128" i="1"/>
  <c r="C125" i="1"/>
  <c r="C122" i="1"/>
  <c r="C123" i="1"/>
  <c r="D119" i="1"/>
  <c r="C127" i="1"/>
  <c r="C124" i="1"/>
  <c r="I132" i="1"/>
  <c r="F129" i="1"/>
  <c r="H124" i="1"/>
  <c r="H125" i="1"/>
  <c r="H123" i="1"/>
  <c r="F126" i="1"/>
  <c r="F124" i="1"/>
  <c r="H126" i="1"/>
  <c r="F128" i="1"/>
  <c r="F123" i="1"/>
  <c r="H122" i="1"/>
  <c r="F130" i="1"/>
  <c r="F125" i="1"/>
  <c r="F127" i="1"/>
  <c r="F122" i="1"/>
  <c r="M126" i="1"/>
  <c r="M125" i="1"/>
  <c r="E127" i="1"/>
  <c r="E128" i="1"/>
  <c r="E126" i="1"/>
  <c r="E125" i="1"/>
  <c r="E124" i="1"/>
  <c r="E130" i="1"/>
  <c r="E123" i="1"/>
  <c r="E122" i="1"/>
  <c r="E129" i="1"/>
  <c r="J132" i="1" l="1"/>
  <c r="D132" i="1"/>
  <c r="F132" i="1"/>
  <c r="H132" i="1"/>
  <c r="M132" i="1"/>
  <c r="C132" i="1"/>
  <c r="K132" i="1"/>
  <c r="E132" i="1"/>
  <c r="B104" i="1" l="1"/>
  <c r="E45" i="1" s="1"/>
</calcChain>
</file>

<file path=xl/sharedStrings.xml><?xml version="1.0" encoding="utf-8"?>
<sst xmlns="http://schemas.openxmlformats.org/spreadsheetml/2006/main" count="151" uniqueCount="135">
  <si>
    <t>DATOS DE FACTURACIÓN</t>
  </si>
  <si>
    <t>NOMBRE (PERSONA FÍSICA O MORAL)</t>
  </si>
  <si>
    <t>RFC (CON HOMOCLAVE)</t>
  </si>
  <si>
    <t>DOMICILIO</t>
  </si>
  <si>
    <t>CORREO ELECTRÓNICO</t>
  </si>
  <si>
    <t>DATOS PERSONALES</t>
  </si>
  <si>
    <t>DATOS PARA EL LLENADO DE SUS CONSTANCIAS</t>
  </si>
  <si>
    <t>NOMBRE COMO QUIERE QUE APAREZCA CON LA ABREVIACIÓN DEL TÍTULO</t>
  </si>
  <si>
    <t>ACTIVIDADES INDIVIDUALES</t>
  </si>
  <si>
    <t>Cuota de Lista</t>
  </si>
  <si>
    <t>SIMPOSIO (INVAF / AGOSTO 2021)</t>
  </si>
  <si>
    <t>CONGRESO (COVARMAC / MARZO 2021)</t>
  </si>
  <si>
    <t>CURSO INDIVIDUAL (CUALQUIER FECHA)</t>
  </si>
  <si>
    <t>ACTIVIDADES EN PAQUETE</t>
  </si>
  <si>
    <t>Cuota Especial</t>
  </si>
  <si>
    <t>CONGRESO + SIMPOSIO</t>
  </si>
  <si>
    <t>CALENDARIO DE CURSOS</t>
  </si>
  <si>
    <t>NOMBRE DEL CURSO/PONENTE</t>
  </si>
  <si>
    <t>FECHAS / HORARIO</t>
  </si>
  <si>
    <t>VIERNES 5 DE MARZO DE 2021 DE 4:00 P.M. A 9:00 P.M.</t>
  </si>
  <si>
    <t>SÁBADO 6 DE MARZO DE 2021 DE 9:00 A.M. A 2:00 P.M.</t>
  </si>
  <si>
    <t>VIERNES 12 DE MARZO DE 2021 DE 4:00 P.M. A 9:00 P.M.</t>
  </si>
  <si>
    <t>SÁBADO 13 DE MARZO DE 2021 DE 9:00 A.M. A 2:00 P.M.</t>
  </si>
  <si>
    <t>VIERNES 14 DE MAYO DE 2021 DE 4:00 P.M. A 9:00 P.M.</t>
  </si>
  <si>
    <t>SÁBADO 15 DE MAYO DE 2021 DE 9:00 A.M. A 2:00 P.M.</t>
  </si>
  <si>
    <t>VIERNES 16 DE JULIO DE 2021 DE 4:00 P.M. A 9:00 P.M.</t>
  </si>
  <si>
    <t>SÁBADO 17 DE JULIO DE 2021 DE 9:00 A.M. A 2:00 P.M.</t>
  </si>
  <si>
    <t>VIERNES 20 DE AGOSTO DE 2021 DE 4:00 P.M. A 9:00 P.M.</t>
  </si>
  <si>
    <t>SÁBADO 21 DE AGOSTO DE 2021 DE 9:00 A.M. A 2:00 P.M.</t>
  </si>
  <si>
    <t>VIERNES 27 DE AGOSTO DE 2021 DE 4:00 P.M. A 9:00 P.M.</t>
  </si>
  <si>
    <t>SÁBADO 28 DE AGOSTO DE 2021 DE 9:00 A.M. A 2:00 P.M.</t>
  </si>
  <si>
    <t>CONGRESO NACIONAL DE VALUACIÓN RURAL</t>
  </si>
  <si>
    <t>LUNES 15 A VIERNES 19 DE MARZO DE 2021 DE 4:00 P.M. A 9:00 P.M.</t>
  </si>
  <si>
    <t>SÁBADO 20 DE MARZO DE 2021 DE 9:00 A.M. A 2:00 P.M.</t>
  </si>
  <si>
    <t>LUNES 30 DE AGOSTO A VIERNES 3 DE SEPTIEMBRE DE 2021 DE 4:00 P.M. A 9:00 P.M.</t>
  </si>
  <si>
    <t>SÁBADO 4 DE SEPTIEMBRE DE 2021 DE 9:00 A.M. A 2:00 P.M.</t>
  </si>
  <si>
    <t>Validez curricular</t>
  </si>
  <si>
    <t>C</t>
  </si>
  <si>
    <t>S</t>
  </si>
  <si>
    <t>NO.</t>
  </si>
  <si>
    <t>X</t>
  </si>
  <si>
    <t>COSTOS DE LOS CURSOS (PRECIO ÚNICO INCLUYEN IVA)</t>
  </si>
  <si>
    <t>LLENAR EL FORMULARIO COMPETO SEGÚN APLIQUE EN LOS RECUADRO AMARILLOS</t>
  </si>
  <si>
    <t>PONENTE</t>
  </si>
  <si>
    <t>Valuación de plantaciones de Agave Azúl</t>
  </si>
  <si>
    <t>Valuación de Derechos de vía para proyectos de infraestructura</t>
  </si>
  <si>
    <t>Agroclimatología aplicada a la valuación</t>
  </si>
  <si>
    <t>Valuación Rural en el marco de la reforma energética</t>
  </si>
  <si>
    <t>Valuación Rural Agropecuaria como negocio en marcha</t>
  </si>
  <si>
    <t>Cartografía Digital para avalúos agropecuarios</t>
  </si>
  <si>
    <t>SIMPOSIO NACIONAL DE VALUACIÓN RURAL</t>
  </si>
  <si>
    <t>Mtro. José Ocegueda Juárez</t>
  </si>
  <si>
    <t>Mtro. Rafael Rodríguez Rodríguez</t>
  </si>
  <si>
    <t>Colegio de Valuadores del Ambito Rural de México, A. C. (COVARMAC)</t>
  </si>
  <si>
    <t>Mtro. Ricardo Nuño Romero</t>
  </si>
  <si>
    <t>Mtro. Sergio Rubén Samaniego Huerta</t>
  </si>
  <si>
    <t>Instituto Nacional de Valuación Agropecuaria y Forestal Bajío, A. C. (INVAF BAJÍO, A. C.)</t>
  </si>
  <si>
    <t>NOMBRE COMPLETO</t>
  </si>
  <si>
    <t>TEL. OFICINA</t>
  </si>
  <si>
    <t>CELULAR</t>
  </si>
  <si>
    <t>CONGRESO + 1 CURSO (CUALQUIER CURSO)</t>
  </si>
  <si>
    <t>SIMPOSIO + 1 CURSO (CUALQUIER CURSO)</t>
  </si>
  <si>
    <t>CONGRESO + SIMPOSIO + 1 CURSO (CUALQUIER CURSO)</t>
  </si>
  <si>
    <t>CADA CURSO ADICIONAL (EN CUALQUIER PAQUETE)</t>
  </si>
  <si>
    <t>COSTO PARCIAL</t>
  </si>
  <si>
    <t>TOTALES</t>
  </si>
  <si>
    <t>PONER UNA X</t>
  </si>
  <si>
    <t>HORAS CURRICULARES</t>
  </si>
  <si>
    <t>ELEGIR AQUÍ UNICAMENTE EVENTOS INDIVIDUALES</t>
  </si>
  <si>
    <t>ELEGIR AQUÍ SUS EVENTOS EN PAQUETE</t>
  </si>
  <si>
    <t>Módulo de expresión de valores numéricos en valores alfabéticos</t>
  </si>
  <si>
    <t>Valor numérico&gt;&gt;&gt;</t>
  </si>
  <si>
    <t>Valor alfabético&gt;&gt;&gt;</t>
  </si>
  <si>
    <t>UNIDADES</t>
  </si>
  <si>
    <t>DECENAS</t>
  </si>
  <si>
    <t>CENTENAS</t>
  </si>
  <si>
    <t xml:space="preserve">UN </t>
  </si>
  <si>
    <t xml:space="preserve">DIEZ </t>
  </si>
  <si>
    <t xml:space="preserve">ONCE </t>
  </si>
  <si>
    <t xml:space="preserve">CIENTO </t>
  </si>
  <si>
    <t xml:space="preserve">UN MILLÓN </t>
  </si>
  <si>
    <t xml:space="preserve">DOS </t>
  </si>
  <si>
    <t>VEINTI</t>
  </si>
  <si>
    <t xml:space="preserve">DOCE </t>
  </si>
  <si>
    <t xml:space="preserve">DOSCIENTOS </t>
  </si>
  <si>
    <t xml:space="preserve">DOS MILLONES </t>
  </si>
  <si>
    <t xml:space="preserve">TRES </t>
  </si>
  <si>
    <t xml:space="preserve">TREINTA </t>
  </si>
  <si>
    <t xml:space="preserve">TRECE </t>
  </si>
  <si>
    <t xml:space="preserve">TRESCIENTOS </t>
  </si>
  <si>
    <t xml:space="preserve">TRES MILLONES </t>
  </si>
  <si>
    <t xml:space="preserve">CUATRO </t>
  </si>
  <si>
    <t xml:space="preserve">CUARENTA </t>
  </si>
  <si>
    <t xml:space="preserve">CATORCE </t>
  </si>
  <si>
    <t xml:space="preserve">CUATROCIENTOS </t>
  </si>
  <si>
    <t xml:space="preserve">CUATRO MILLONES </t>
  </si>
  <si>
    <t xml:space="preserve">CINCO </t>
  </si>
  <si>
    <t xml:space="preserve">CINCUENTA </t>
  </si>
  <si>
    <t xml:space="preserve">QUINCE </t>
  </si>
  <si>
    <t xml:space="preserve">QUINIENTOS </t>
  </si>
  <si>
    <t xml:space="preserve">CINCO MILLONES </t>
  </si>
  <si>
    <t xml:space="preserve">SÉIS </t>
  </si>
  <si>
    <t xml:space="preserve">SESENTA </t>
  </si>
  <si>
    <t>DIECI</t>
  </si>
  <si>
    <t xml:space="preserve">SEISCIENTOS </t>
  </si>
  <si>
    <t xml:space="preserve">SEIS MILLONES </t>
  </si>
  <si>
    <t xml:space="preserve">SIETE </t>
  </si>
  <si>
    <t xml:space="preserve">SETENTA </t>
  </si>
  <si>
    <t xml:space="preserve">SETECIENTOS </t>
  </si>
  <si>
    <t xml:space="preserve">SIETE MILLONES </t>
  </si>
  <si>
    <t xml:space="preserve">OCHO </t>
  </si>
  <si>
    <t xml:space="preserve">OCHENTA </t>
  </si>
  <si>
    <t xml:space="preserve">OCHOCIENTOS </t>
  </si>
  <si>
    <t xml:space="preserve">OCHO MILLONES </t>
  </si>
  <si>
    <t xml:space="preserve">NUEVE </t>
  </si>
  <si>
    <t xml:space="preserve">NOVENTA </t>
  </si>
  <si>
    <t xml:space="preserve">NOVECIENTOS </t>
  </si>
  <si>
    <t xml:space="preserve">NUEVE MILLONES </t>
  </si>
  <si>
    <t xml:space="preserve"> </t>
  </si>
  <si>
    <t xml:space="preserve">CIEN </t>
  </si>
  <si>
    <t xml:space="preserve">MIL </t>
  </si>
  <si>
    <t xml:space="preserve">MILLÓN </t>
  </si>
  <si>
    <t xml:space="preserve">Y </t>
  </si>
  <si>
    <t xml:space="preserve">CIENTOS </t>
  </si>
  <si>
    <t xml:space="preserve">MILLONES </t>
  </si>
  <si>
    <t>centenas de millón</t>
  </si>
  <si>
    <t>decenas de millón</t>
  </si>
  <si>
    <t>millones</t>
  </si>
  <si>
    <t>centenas de millar</t>
  </si>
  <si>
    <t>decenas de millar</t>
  </si>
  <si>
    <t>millares</t>
  </si>
  <si>
    <t>centenas</t>
  </si>
  <si>
    <t>decenas</t>
  </si>
  <si>
    <t>unidades</t>
  </si>
  <si>
    <t>DATOS DE PAGO Y ENVÍO DE ESTE ARCHIVO Y COMPROBANTE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</si>
</sst>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164" formatCode="[$$-80A]#,##0"/>
    <numFmt numFmtId="165" formatCode="[$$-80A]#,##0.00"/>
    <numFmt numFmtId="166" formatCode="[$-80A]hh:mm:ss\ AM/PM;@"/>
    <numFmt numFmtId="167" formatCode="0\ &quot;Horas&quot;"/>
    <numFmt numFmtId="168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7"/>
      <name val="Arial"/>
      <family val="2"/>
    </font>
    <font>
      <i/>
      <sz val="7"/>
      <name val="MS Sans Serif"/>
      <family val="2"/>
    </font>
    <font>
      <sz val="10"/>
      <name val="Arial"/>
      <family val="2"/>
    </font>
    <font>
      <b/>
      <sz val="7"/>
      <name val="Arial"/>
      <family val="2"/>
    </font>
    <font>
      <b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FF1F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20" fillId="0" borderId="0"/>
  </cellStyleXfs>
  <cellXfs count="9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0" fillId="0" borderId="0" xfId="0" applyNumberForma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166" fontId="7" fillId="0" borderId="1" xfId="0" applyNumberFormat="1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7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0" fontId="13" fillId="7" borderId="0" xfId="1" quotePrefix="1" applyFont="1" applyFill="1" applyAlignment="1">
      <alignment horizontal="left"/>
    </xf>
    <xf numFmtId="0" fontId="14" fillId="7" borderId="0" xfId="1" applyFont="1" applyFill="1"/>
    <xf numFmtId="0" fontId="14" fillId="0" borderId="0" xfId="1" applyFont="1"/>
    <xf numFmtId="0" fontId="14" fillId="7" borderId="0" xfId="1" applyFont="1" applyFill="1" applyProtection="1">
      <protection hidden="1"/>
    </xf>
    <xf numFmtId="1" fontId="14" fillId="7" borderId="0" xfId="1" applyNumberFormat="1" applyFont="1" applyFill="1" applyProtection="1">
      <protection hidden="1"/>
    </xf>
    <xf numFmtId="0" fontId="15" fillId="8" borderId="0" xfId="1" applyFont="1" applyFill="1"/>
    <xf numFmtId="168" fontId="17" fillId="7" borderId="0" xfId="1" applyNumberFormat="1" applyFont="1" applyFill="1" applyAlignment="1" applyProtection="1">
      <alignment horizontal="left"/>
      <protection hidden="1"/>
    </xf>
    <xf numFmtId="0" fontId="15" fillId="9" borderId="0" xfId="1" applyFont="1" applyFill="1"/>
    <xf numFmtId="7" fontId="16" fillId="9" borderId="0" xfId="1" applyNumberFormat="1" applyFont="1" applyFill="1" applyAlignment="1" applyProtection="1">
      <alignment horizontal="left"/>
      <protection hidden="1"/>
    </xf>
    <xf numFmtId="0" fontId="14" fillId="9" borderId="0" xfId="1" applyFont="1" applyFill="1" applyProtection="1">
      <protection hidden="1"/>
    </xf>
    <xf numFmtId="0" fontId="14" fillId="7" borderId="0" xfId="1" quotePrefix="1" applyFont="1" applyFill="1" applyAlignment="1" applyProtection="1">
      <alignment horizontal="left"/>
      <protection hidden="1"/>
    </xf>
    <xf numFmtId="0" fontId="18" fillId="7" borderId="0" xfId="1" applyFont="1" applyFill="1" applyProtection="1">
      <protection hidden="1"/>
    </xf>
    <xf numFmtId="0" fontId="18" fillId="7" borderId="0" xfId="1" quotePrefix="1" applyFont="1" applyFill="1" applyAlignment="1" applyProtection="1">
      <alignment horizontal="left"/>
      <protection hidden="1"/>
    </xf>
    <xf numFmtId="0" fontId="18" fillId="7" borderId="0" xfId="1" applyFont="1" applyFill="1" applyAlignment="1" applyProtection="1">
      <alignment horizontal="left"/>
      <protection hidden="1"/>
    </xf>
    <xf numFmtId="0" fontId="18" fillId="7" borderId="0" xfId="1" applyFont="1" applyFill="1"/>
    <xf numFmtId="0" fontId="18" fillId="0" borderId="0" xfId="1" applyFont="1"/>
    <xf numFmtId="0" fontId="17" fillId="7" borderId="0" xfId="1" applyFont="1" applyFill="1"/>
    <xf numFmtId="0" fontId="19" fillId="7" borderId="0" xfId="1" quotePrefix="1" applyFont="1" applyFill="1" applyAlignment="1" applyProtection="1">
      <alignment horizontal="left"/>
      <protection hidden="1"/>
    </xf>
    <xf numFmtId="0" fontId="19" fillId="7" borderId="0" xfId="1" applyFont="1" applyFill="1" applyProtection="1">
      <protection hidden="1"/>
    </xf>
    <xf numFmtId="0" fontId="20" fillId="0" borderId="0" xfId="0" applyFont="1"/>
    <xf numFmtId="0" fontId="16" fillId="7" borderId="0" xfId="1" applyFont="1" applyFill="1"/>
    <xf numFmtId="0" fontId="21" fillId="7" borderId="0" xfId="1" applyFont="1" applyFill="1" applyProtection="1">
      <protection hidden="1"/>
    </xf>
    <xf numFmtId="0" fontId="20" fillId="0" borderId="0" xfId="2"/>
    <xf numFmtId="164" fontId="16" fillId="8" borderId="0" xfId="1" applyNumberFormat="1" applyFont="1" applyFill="1" applyProtection="1">
      <protection hidden="1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10" borderId="5" xfId="0" applyFont="1" applyFill="1" applyBorder="1" applyAlignment="1">
      <alignment horizontal="centerContinuous"/>
    </xf>
    <xf numFmtId="0" fontId="0" fillId="10" borderId="6" xfId="0" applyFill="1" applyBorder="1" applyAlignment="1">
      <alignment horizontal="centerContinuous"/>
    </xf>
    <xf numFmtId="0" fontId="0" fillId="10" borderId="7" xfId="0" applyFill="1" applyBorder="1" applyAlignment="1">
      <alignment horizontal="centerContinuous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0" fillId="10" borderId="14" xfId="0" applyFont="1" applyFill="1" applyBorder="1" applyAlignment="1" applyProtection="1">
      <alignment horizontal="center" vertical="center"/>
      <protection locked="0"/>
    </xf>
    <xf numFmtId="0" fontId="10" fillId="10" borderId="15" xfId="0" applyFont="1" applyFill="1" applyBorder="1" applyAlignment="1" applyProtection="1">
      <alignment horizontal="center" vertical="center"/>
      <protection locked="0"/>
    </xf>
    <xf numFmtId="0" fontId="10" fillId="10" borderId="16" xfId="0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>
      <alignment horizontal="centerContinuous"/>
    </xf>
    <xf numFmtId="0" fontId="5" fillId="11" borderId="6" xfId="0" applyFont="1" applyFill="1" applyBorder="1" applyAlignment="1">
      <alignment horizontal="centerContinuous"/>
    </xf>
    <xf numFmtId="0" fontId="0" fillId="11" borderId="6" xfId="0" applyFill="1" applyBorder="1" applyAlignment="1">
      <alignment horizontal="centerContinuous"/>
    </xf>
    <xf numFmtId="0" fontId="0" fillId="11" borderId="7" xfId="0" applyFill="1" applyBorder="1" applyAlignment="1">
      <alignment horizontal="centerContinuous"/>
    </xf>
    <xf numFmtId="0" fontId="4" fillId="11" borderId="5" xfId="0" applyFont="1" applyFill="1" applyBorder="1" applyAlignment="1">
      <alignment horizontal="centerContinuous"/>
    </xf>
    <xf numFmtId="0" fontId="4" fillId="11" borderId="5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/>
    <xf numFmtId="0" fontId="1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/>
    <xf numFmtId="0" fontId="8" fillId="12" borderId="9" xfId="0" applyFont="1" applyFill="1" applyBorder="1" applyAlignment="1">
      <alignment horizontal="center" vertical="center"/>
    </xf>
    <xf numFmtId="164" fontId="10" fillId="12" borderId="19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64" fontId="10" fillId="12" borderId="17" xfId="0" applyNumberFormat="1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164" fontId="10" fillId="12" borderId="18" xfId="0" applyNumberFormat="1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vertical="center"/>
    </xf>
    <xf numFmtId="0" fontId="9" fillId="12" borderId="4" xfId="0" applyFont="1" applyFill="1" applyBorder="1" applyAlignment="1">
      <alignment horizontal="center" vertical="center"/>
    </xf>
    <xf numFmtId="164" fontId="9" fillId="12" borderId="4" xfId="0" applyNumberFormat="1" applyFont="1" applyFill="1" applyBorder="1" applyAlignment="1">
      <alignment horizontal="center" vertical="center"/>
    </xf>
    <xf numFmtId="7" fontId="22" fillId="12" borderId="5" xfId="0" applyNumberFormat="1" applyFont="1" applyFill="1" applyBorder="1" applyAlignment="1">
      <alignment horizontal="center"/>
    </xf>
    <xf numFmtId="7" fontId="22" fillId="12" borderId="6" xfId="0" applyNumberFormat="1" applyFont="1" applyFill="1" applyBorder="1" applyAlignment="1">
      <alignment horizontal="center"/>
    </xf>
    <xf numFmtId="7" fontId="22" fillId="12" borderId="7" xfId="0" applyNumberFormat="1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Continuous"/>
    </xf>
  </cellXfs>
  <cellStyles count="3">
    <cellStyle name="Normal" xfId="0" builtinId="0"/>
    <cellStyle name="Normal_AGROPECUARIO (T), 30marzo04-2" xfId="2" xr:uid="{22E7A5DE-68E9-46D1-8980-B37407D200B3}"/>
    <cellStyle name="Normal_Hoja1" xfId="1" xr:uid="{10B245C7-31D0-4C6D-9F6E-EEF162BABC56}"/>
  </cellStyles>
  <dxfs count="0"/>
  <tableStyles count="0" defaultTableStyle="TableStyleMedium2" defaultPivotStyle="PivotStyleLight16"/>
  <colors>
    <mruColors>
      <color rgb="FF66FF33"/>
      <color rgb="FF00CC00"/>
      <color rgb="FF66FFFF"/>
      <color rgb="FFFFFF99"/>
      <color rgb="FF00FF00"/>
      <color rgb="FFAF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47</xdr:row>
      <xdr:rowOff>152400</xdr:rowOff>
    </xdr:from>
    <xdr:to>
      <xdr:col>8</xdr:col>
      <xdr:colOff>304800</xdr:colOff>
      <xdr:row>76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C7B8D8-3084-4C45-BAD5-A7148847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4020800"/>
          <a:ext cx="5543550" cy="545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591C-C682-4371-8D14-9B2D99D89D98}">
  <dimension ref="A1:AO170"/>
  <sheetViews>
    <sheetView showGridLines="0" tabSelected="1" workbookViewId="0"/>
  </sheetViews>
  <sheetFormatPr baseColWidth="10" defaultRowHeight="15" x14ac:dyDescent="0.25"/>
  <cols>
    <col min="1" max="1" width="5.140625" customWidth="1"/>
    <col min="2" max="3" width="46.42578125" customWidth="1"/>
    <col min="4" max="4" width="32.28515625" bestFit="1" customWidth="1"/>
    <col min="5" max="5" width="25.5703125" customWidth="1"/>
    <col min="6" max="6" width="21.85546875" customWidth="1"/>
    <col min="7" max="7" width="18" bestFit="1" customWidth="1"/>
    <col min="8" max="8" width="16.28515625" bestFit="1" customWidth="1"/>
    <col min="9" max="9" width="21" bestFit="1" customWidth="1"/>
    <col min="10" max="10" width="17.85546875" customWidth="1"/>
  </cols>
  <sheetData>
    <row r="1" spans="2:7" ht="6" customHeight="1" thickBot="1" x14ac:dyDescent="0.3"/>
    <row r="2" spans="2:7" ht="24.75" thickTop="1" thickBot="1" x14ac:dyDescent="0.4">
      <c r="B2" s="58" t="s">
        <v>42</v>
      </c>
      <c r="C2" s="59"/>
      <c r="D2" s="59"/>
      <c r="E2" s="60"/>
    </row>
    <row r="3" spans="2:7" ht="6" customHeight="1" thickTop="1" thickBot="1" x14ac:dyDescent="0.3"/>
    <row r="4" spans="2:7" ht="27" customHeight="1" thickTop="1" thickBot="1" x14ac:dyDescent="0.55000000000000004">
      <c r="B4" s="68" t="s">
        <v>0</v>
      </c>
      <c r="C4" s="69"/>
      <c r="D4" s="70"/>
      <c r="E4" s="70"/>
      <c r="F4" s="71"/>
    </row>
    <row r="5" spans="2:7" ht="15.75" thickTop="1" x14ac:dyDescent="0.25">
      <c r="B5" s="52" t="s">
        <v>1</v>
      </c>
      <c r="C5" s="53"/>
      <c r="D5" s="1" t="s">
        <v>2</v>
      </c>
      <c r="E5" s="1" t="s">
        <v>4</v>
      </c>
      <c r="F5" s="2" t="s">
        <v>3</v>
      </c>
    </row>
    <row r="6" spans="2:7" x14ac:dyDescent="0.25">
      <c r="B6" s="61"/>
      <c r="C6" s="62"/>
      <c r="D6" s="63"/>
      <c r="E6" s="63"/>
      <c r="F6" s="63"/>
    </row>
    <row r="7" spans="2:7" ht="6" customHeight="1" thickBot="1" x14ac:dyDescent="0.3"/>
    <row r="8" spans="2:7" ht="27" customHeight="1" thickTop="1" thickBot="1" x14ac:dyDescent="0.55000000000000004">
      <c r="B8" s="72" t="s">
        <v>5</v>
      </c>
      <c r="C8" s="69"/>
      <c r="D8" s="70"/>
      <c r="E8" s="70"/>
      <c r="F8" s="70"/>
      <c r="G8" s="71"/>
    </row>
    <row r="9" spans="2:7" ht="15.75" thickTop="1" x14ac:dyDescent="0.25"/>
    <row r="10" spans="2:7" x14ac:dyDescent="0.25">
      <c r="B10" s="54" t="s">
        <v>57</v>
      </c>
      <c r="C10" s="55"/>
      <c r="D10" s="1" t="s">
        <v>3</v>
      </c>
      <c r="E10" s="1" t="s">
        <v>4</v>
      </c>
      <c r="F10" s="1" t="s">
        <v>58</v>
      </c>
      <c r="G10" s="1" t="s">
        <v>59</v>
      </c>
    </row>
    <row r="11" spans="2:7" x14ac:dyDescent="0.25">
      <c r="B11" s="61"/>
      <c r="C11" s="62"/>
      <c r="D11" s="64"/>
      <c r="E11" s="63"/>
      <c r="F11" s="63"/>
      <c r="G11" s="63"/>
    </row>
    <row r="12" spans="2:7" ht="6" customHeight="1" thickBot="1" x14ac:dyDescent="0.3"/>
    <row r="13" spans="2:7" ht="27" customHeight="1" thickTop="1" thickBot="1" x14ac:dyDescent="0.45">
      <c r="B13" s="73" t="s">
        <v>6</v>
      </c>
      <c r="C13" s="74"/>
    </row>
    <row r="14" spans="2:7" ht="15.75" thickTop="1" x14ac:dyDescent="0.25">
      <c r="B14" s="52" t="s">
        <v>7</v>
      </c>
      <c r="C14" s="53"/>
    </row>
    <row r="15" spans="2:7" x14ac:dyDescent="0.25">
      <c r="B15" s="61"/>
      <c r="C15" s="62"/>
    </row>
    <row r="16" spans="2:7" ht="6" customHeight="1" thickBot="1" x14ac:dyDescent="0.3"/>
    <row r="17" spans="1:10" ht="27" customHeight="1" thickTop="1" thickBot="1" x14ac:dyDescent="0.45">
      <c r="B17" s="73" t="s">
        <v>41</v>
      </c>
      <c r="C17" s="75"/>
      <c r="D17" s="74"/>
      <c r="H17" s="49" t="s">
        <v>68</v>
      </c>
      <c r="I17" s="50"/>
      <c r="J17" s="51"/>
    </row>
    <row r="18" spans="1:10" ht="6" customHeight="1" thickTop="1" thickBot="1" x14ac:dyDescent="0.3"/>
    <row r="19" spans="1:10" ht="27" customHeight="1" thickTop="1" thickBot="1" x14ac:dyDescent="0.45">
      <c r="B19" s="73" t="s">
        <v>8</v>
      </c>
      <c r="C19" s="74"/>
      <c r="D19" s="76" t="s">
        <v>9</v>
      </c>
      <c r="H19" s="78" t="s">
        <v>66</v>
      </c>
      <c r="I19" s="78" t="s">
        <v>67</v>
      </c>
      <c r="J19" s="78" t="s">
        <v>64</v>
      </c>
    </row>
    <row r="20" spans="1:10" ht="21.75" thickTop="1" x14ac:dyDescent="0.3">
      <c r="B20" s="6" t="s">
        <v>11</v>
      </c>
      <c r="C20" s="7"/>
      <c r="D20" s="3">
        <v>1392</v>
      </c>
      <c r="E20" s="5"/>
      <c r="H20" s="65"/>
      <c r="I20" s="80" t="str">
        <f>IF(H20="X",20,"")</f>
        <v/>
      </c>
      <c r="J20" s="81" t="str">
        <f>IF(H20="X",D20,"")</f>
        <v/>
      </c>
    </row>
    <row r="21" spans="1:10" ht="21" x14ac:dyDescent="0.3">
      <c r="B21" s="8" t="s">
        <v>10</v>
      </c>
      <c r="C21" s="9"/>
      <c r="D21" s="4">
        <v>2320</v>
      </c>
      <c r="H21" s="66"/>
      <c r="I21" s="82" t="str">
        <f>IF(H21="X",20,"")</f>
        <v/>
      </c>
      <c r="J21" s="83" t="str">
        <f>IF(H21="X",D21,"")</f>
        <v/>
      </c>
    </row>
    <row r="22" spans="1:10" ht="21.75" thickBot="1" x14ac:dyDescent="0.35">
      <c r="B22" s="8" t="s">
        <v>12</v>
      </c>
      <c r="C22" s="9"/>
      <c r="D22" s="4">
        <v>1740</v>
      </c>
      <c r="H22" s="67"/>
      <c r="I22" s="84" t="str">
        <f>IF(H22="X",10,"")</f>
        <v/>
      </c>
      <c r="J22" s="85" t="str">
        <f>IF(H22="X",D22,"")</f>
        <v/>
      </c>
    </row>
    <row r="23" spans="1:10" ht="6" customHeight="1" thickTop="1" thickBot="1" x14ac:dyDescent="0.3"/>
    <row r="24" spans="1:10" ht="27.75" thickTop="1" thickBot="1" x14ac:dyDescent="0.45">
      <c r="B24" s="79" t="s">
        <v>13</v>
      </c>
      <c r="C24" s="77"/>
      <c r="D24" s="76" t="s">
        <v>9</v>
      </c>
      <c r="E24" s="76" t="s">
        <v>14</v>
      </c>
    </row>
    <row r="25" spans="1:10" ht="19.5" thickTop="1" x14ac:dyDescent="0.3">
      <c r="B25" s="6" t="s">
        <v>60</v>
      </c>
      <c r="C25" s="7"/>
      <c r="D25" s="3">
        <f>D20+D22</f>
        <v>3132</v>
      </c>
      <c r="E25" s="3">
        <f>D25*0.8</f>
        <v>2505.6000000000004</v>
      </c>
    </row>
    <row r="26" spans="1:10" ht="18.75" x14ac:dyDescent="0.3">
      <c r="B26" s="8" t="s">
        <v>61</v>
      </c>
      <c r="C26" s="9"/>
      <c r="D26" s="4">
        <f>D21+D22</f>
        <v>4060</v>
      </c>
      <c r="E26" s="4">
        <f>D26*0.8</f>
        <v>3248</v>
      </c>
    </row>
    <row r="27" spans="1:10" ht="18.75" x14ac:dyDescent="0.3">
      <c r="B27" s="8" t="s">
        <v>15</v>
      </c>
      <c r="C27" s="9"/>
      <c r="D27" s="4">
        <f>D20+D21</f>
        <v>3712</v>
      </c>
      <c r="E27" s="4">
        <f>D27*0.8</f>
        <v>2969.6000000000004</v>
      </c>
    </row>
    <row r="28" spans="1:10" ht="18.75" x14ac:dyDescent="0.3">
      <c r="B28" s="8" t="s">
        <v>62</v>
      </c>
      <c r="C28" s="9"/>
      <c r="D28" s="4">
        <f>SUM(D20:D22)</f>
        <v>5452</v>
      </c>
      <c r="E28" s="4">
        <f>D28*0.8</f>
        <v>4361.6000000000004</v>
      </c>
    </row>
    <row r="29" spans="1:10" ht="6" customHeight="1" x14ac:dyDescent="0.25"/>
    <row r="30" spans="1:10" ht="18.75" x14ac:dyDescent="0.3">
      <c r="B30" s="8" t="s">
        <v>63</v>
      </c>
      <c r="C30" s="9"/>
      <c r="D30" s="4">
        <f>D22</f>
        <v>1740</v>
      </c>
      <c r="E30" s="4">
        <f>D30*0.8</f>
        <v>1392</v>
      </c>
    </row>
    <row r="31" spans="1:10" ht="6" customHeight="1" thickBot="1" x14ac:dyDescent="0.3"/>
    <row r="32" spans="1:10" ht="27.75" thickTop="1" thickBot="1" x14ac:dyDescent="0.45">
      <c r="A32" s="72" t="s">
        <v>16</v>
      </c>
      <c r="B32" s="70"/>
      <c r="C32" s="70"/>
      <c r="D32" s="70"/>
      <c r="E32" s="70"/>
      <c r="F32" s="71"/>
      <c r="H32" s="49" t="s">
        <v>69</v>
      </c>
      <c r="I32" s="50"/>
      <c r="J32" s="51"/>
    </row>
    <row r="33" spans="1:14" ht="31.5" thickTop="1" thickBot="1" x14ac:dyDescent="0.35">
      <c r="A33" s="14" t="s">
        <v>39</v>
      </c>
      <c r="B33" s="15" t="s">
        <v>17</v>
      </c>
      <c r="C33" s="16" t="s">
        <v>43</v>
      </c>
      <c r="D33" s="56" t="s">
        <v>18</v>
      </c>
      <c r="E33" s="57"/>
      <c r="F33" s="15" t="s">
        <v>36</v>
      </c>
      <c r="H33" s="78" t="s">
        <v>66</v>
      </c>
      <c r="I33" s="78" t="s">
        <v>67</v>
      </c>
      <c r="J33" s="78" t="s">
        <v>64</v>
      </c>
    </row>
    <row r="34" spans="1:14" ht="50.1" customHeight="1" thickTop="1" x14ac:dyDescent="0.25">
      <c r="A34" s="14">
        <v>1</v>
      </c>
      <c r="B34" s="17" t="s">
        <v>44</v>
      </c>
      <c r="C34" s="17" t="s">
        <v>51</v>
      </c>
      <c r="D34" s="10" t="s">
        <v>19</v>
      </c>
      <c r="E34" s="10" t="s">
        <v>20</v>
      </c>
      <c r="F34" s="20">
        <v>10</v>
      </c>
      <c r="H34" s="65"/>
      <c r="I34" s="80" t="str">
        <f>IF(H34="X",F34,"")</f>
        <v/>
      </c>
      <c r="J34" s="81" t="str">
        <f>IF(H34="X",$E$30,"")</f>
        <v/>
      </c>
    </row>
    <row r="35" spans="1:14" ht="50.1" customHeight="1" x14ac:dyDescent="0.25">
      <c r="A35" s="14">
        <v>2</v>
      </c>
      <c r="B35" s="17" t="s">
        <v>45</v>
      </c>
      <c r="C35" s="17" t="s">
        <v>52</v>
      </c>
      <c r="D35" s="10" t="s">
        <v>21</v>
      </c>
      <c r="E35" s="10" t="s">
        <v>22</v>
      </c>
      <c r="F35" s="20">
        <v>10</v>
      </c>
      <c r="H35" s="66"/>
      <c r="I35" s="82" t="str">
        <f t="shared" ref="I35:I41" si="0">IF(H35="X",F35,"")</f>
        <v/>
      </c>
      <c r="J35" s="83" t="str">
        <f>IF(H35="X",$E$30,"")</f>
        <v/>
      </c>
    </row>
    <row r="36" spans="1:14" ht="50.1" customHeight="1" x14ac:dyDescent="0.25">
      <c r="A36" s="14" t="s">
        <v>37</v>
      </c>
      <c r="B36" s="18" t="s">
        <v>31</v>
      </c>
      <c r="C36" s="18" t="s">
        <v>53</v>
      </c>
      <c r="D36" s="11" t="s">
        <v>32</v>
      </c>
      <c r="E36" s="11" t="s">
        <v>33</v>
      </c>
      <c r="F36" s="21">
        <v>20</v>
      </c>
      <c r="H36" s="66"/>
      <c r="I36" s="82" t="str">
        <f t="shared" si="0"/>
        <v/>
      </c>
      <c r="J36" s="83" t="str">
        <f>IF(H36="X",D20*0.8,"")</f>
        <v/>
      </c>
      <c r="M36" s="12"/>
    </row>
    <row r="37" spans="1:14" ht="50.1" customHeight="1" x14ac:dyDescent="0.25">
      <c r="A37" s="14">
        <v>3</v>
      </c>
      <c r="B37" s="17" t="s">
        <v>46</v>
      </c>
      <c r="C37" s="17" t="s">
        <v>54</v>
      </c>
      <c r="D37" s="10" t="s">
        <v>23</v>
      </c>
      <c r="E37" s="10" t="s">
        <v>24</v>
      </c>
      <c r="F37" s="20">
        <v>10</v>
      </c>
      <c r="H37" s="66"/>
      <c r="I37" s="82" t="str">
        <f t="shared" si="0"/>
        <v/>
      </c>
      <c r="J37" s="83" t="str">
        <f t="shared" ref="J37:J40" si="1">IF(H37="X",$E$30,"")</f>
        <v/>
      </c>
    </row>
    <row r="38" spans="1:14" ht="50.1" customHeight="1" x14ac:dyDescent="0.25">
      <c r="A38" s="14">
        <v>4</v>
      </c>
      <c r="B38" s="17" t="s">
        <v>47</v>
      </c>
      <c r="C38" s="17" t="s">
        <v>55</v>
      </c>
      <c r="D38" s="10" t="s">
        <v>25</v>
      </c>
      <c r="E38" s="10" t="s">
        <v>26</v>
      </c>
      <c r="F38" s="20">
        <v>10</v>
      </c>
      <c r="H38" s="66"/>
      <c r="I38" s="82" t="str">
        <f t="shared" si="0"/>
        <v/>
      </c>
      <c r="J38" s="83" t="str">
        <f t="shared" si="1"/>
        <v/>
      </c>
    </row>
    <row r="39" spans="1:14" ht="50.1" customHeight="1" x14ac:dyDescent="0.25">
      <c r="A39" s="14">
        <v>5</v>
      </c>
      <c r="B39" s="17" t="s">
        <v>48</v>
      </c>
      <c r="C39" s="17" t="s">
        <v>55</v>
      </c>
      <c r="D39" s="10" t="s">
        <v>27</v>
      </c>
      <c r="E39" s="10" t="s">
        <v>28</v>
      </c>
      <c r="F39" s="20">
        <v>10</v>
      </c>
      <c r="H39" s="66"/>
      <c r="I39" s="82" t="str">
        <f t="shared" si="0"/>
        <v/>
      </c>
      <c r="J39" s="83" t="str">
        <f t="shared" si="1"/>
        <v/>
      </c>
    </row>
    <row r="40" spans="1:14" ht="50.1" customHeight="1" x14ac:dyDescent="0.25">
      <c r="A40" s="14">
        <v>6</v>
      </c>
      <c r="B40" s="17" t="s">
        <v>49</v>
      </c>
      <c r="C40" s="17" t="s">
        <v>52</v>
      </c>
      <c r="D40" s="10" t="s">
        <v>29</v>
      </c>
      <c r="E40" s="10" t="s">
        <v>30</v>
      </c>
      <c r="F40" s="20">
        <v>10</v>
      </c>
      <c r="H40" s="66"/>
      <c r="I40" s="82" t="str">
        <f t="shared" si="0"/>
        <v/>
      </c>
      <c r="J40" s="83" t="str">
        <f t="shared" si="1"/>
        <v/>
      </c>
    </row>
    <row r="41" spans="1:14" ht="57" thickBot="1" x14ac:dyDescent="0.3">
      <c r="A41" s="14" t="s">
        <v>38</v>
      </c>
      <c r="B41" s="19" t="s">
        <v>50</v>
      </c>
      <c r="C41" s="19" t="s">
        <v>56</v>
      </c>
      <c r="D41" s="13" t="s">
        <v>34</v>
      </c>
      <c r="E41" s="13" t="s">
        <v>35</v>
      </c>
      <c r="F41" s="22">
        <v>20</v>
      </c>
      <c r="H41" s="67"/>
      <c r="I41" s="84" t="str">
        <f t="shared" si="0"/>
        <v/>
      </c>
      <c r="J41" s="85" t="str">
        <f>IF(H41="X",D21*0.8,"")</f>
        <v/>
      </c>
      <c r="M41" s="12"/>
    </row>
    <row r="42" spans="1:14" ht="6" customHeight="1" thickTop="1" thickBot="1" x14ac:dyDescent="0.3">
      <c r="J42" s="12"/>
    </row>
    <row r="43" spans="1:14" ht="30" thickTop="1" thickBot="1" x14ac:dyDescent="0.3">
      <c r="G43" s="86" t="s">
        <v>65</v>
      </c>
      <c r="H43" s="87">
        <f>COUNTA(H20:H22)+COUNTA(H34:H41)</f>
        <v>0</v>
      </c>
      <c r="I43" s="87">
        <f>SUM(I20:I41)</f>
        <v>0</v>
      </c>
      <c r="J43" s="88">
        <f>ROUND(SUM(J20:J41),0)</f>
        <v>0</v>
      </c>
      <c r="M43" s="12"/>
      <c r="N43" s="5"/>
    </row>
    <row r="44" spans="1:14" ht="6" customHeight="1" thickTop="1" thickBot="1" x14ac:dyDescent="0.3"/>
    <row r="45" spans="1:14" ht="30" thickTop="1" thickBot="1" x14ac:dyDescent="0.5">
      <c r="E45" s="89" t="str">
        <f>B104</f>
        <v>(CERO PESOS 00/100 M.N.)</v>
      </c>
      <c r="F45" s="90"/>
      <c r="G45" s="90"/>
      <c r="H45" s="90"/>
      <c r="I45" s="90"/>
      <c r="J45" s="91"/>
    </row>
    <row r="46" spans="1:14" ht="16.5" thickTop="1" thickBot="1" x14ac:dyDescent="0.3"/>
    <row r="47" spans="1:14" ht="33" thickTop="1" thickBot="1" x14ac:dyDescent="0.55000000000000004">
      <c r="D47" s="68" t="s">
        <v>134</v>
      </c>
      <c r="E47" s="69"/>
      <c r="F47" s="69"/>
      <c r="G47" s="69"/>
      <c r="H47" s="69"/>
      <c r="I47" s="69"/>
      <c r="J47" s="92"/>
    </row>
    <row r="48" spans="1:14" ht="15.75" thickTop="1" x14ac:dyDescent="0.25"/>
    <row r="89" spans="1:1" hidden="1" x14ac:dyDescent="0.25"/>
    <row r="90" spans="1:1" hidden="1" x14ac:dyDescent="0.25">
      <c r="A90" s="47"/>
    </row>
    <row r="91" spans="1:1" hidden="1" x14ac:dyDescent="0.25">
      <c r="A91" s="48" t="s">
        <v>40</v>
      </c>
    </row>
    <row r="92" spans="1:1" hidden="1" x14ac:dyDescent="0.25"/>
    <row r="93" spans="1:1" hidden="1" x14ac:dyDescent="0.25"/>
    <row r="94" spans="1:1" hidden="1" x14ac:dyDescent="0.25"/>
    <row r="95" spans="1:1" hidden="1" x14ac:dyDescent="0.25"/>
    <row r="96" spans="1:1" hidden="1" x14ac:dyDescent="0.25"/>
    <row r="97" spans="1:41" hidden="1" x14ac:dyDescent="0.25"/>
    <row r="98" spans="1:41" hidden="1" x14ac:dyDescent="0.25"/>
    <row r="99" spans="1:41" hidden="1" x14ac:dyDescent="0.25">
      <c r="A99" s="23" t="s">
        <v>70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41" hidden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</row>
    <row r="101" spans="1:41" hidden="1" x14ac:dyDescent="0.25">
      <c r="A101" s="26"/>
      <c r="B101" s="27">
        <f>TRUNC(B103,-8)</f>
        <v>0</v>
      </c>
      <c r="C101" s="27">
        <f>TRUNC(B103,-7)</f>
        <v>0</v>
      </c>
      <c r="D101" s="27">
        <f>TRUNC(B103,-6)</f>
        <v>0</v>
      </c>
      <c r="E101" s="27">
        <f>TRUNC(B103,-5)</f>
        <v>0</v>
      </c>
      <c r="F101" s="27">
        <f>TRUNC(B103,-4)</f>
        <v>0</v>
      </c>
      <c r="G101" s="27">
        <f>TRUNC(B103,-3)</f>
        <v>0</v>
      </c>
      <c r="H101" s="27">
        <f>TRUNC(B103,-2)</f>
        <v>0</v>
      </c>
      <c r="I101" s="27">
        <f>TRUNC(B103,-1)</f>
        <v>0</v>
      </c>
      <c r="J101" s="27">
        <f>TRUNC(B103,0)</f>
        <v>0</v>
      </c>
      <c r="K101" s="27" t="str">
        <f>IF(B103-J101&gt;0,(B103-J101)*100,"00")</f>
        <v>00</v>
      </c>
      <c r="L101" s="27">
        <f>(K101-M101)/10</f>
        <v>0</v>
      </c>
      <c r="M101" s="27" t="str">
        <f>IF(B103-J101&gt;0,(B103-J101)*100,"00")</f>
        <v>00</v>
      </c>
      <c r="N101" s="24"/>
      <c r="O101" s="24"/>
      <c r="P101" s="24"/>
      <c r="Q101" s="24"/>
      <c r="R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1:41" hidden="1" x14ac:dyDescent="0.25">
      <c r="A102" s="26"/>
      <c r="B102" s="26">
        <f>B101/100000000</f>
        <v>0</v>
      </c>
      <c r="C102" s="26">
        <f>(C101-B101)/10000000</f>
        <v>0</v>
      </c>
      <c r="D102" s="26">
        <f>(D101-C101)/1000000</f>
        <v>0</v>
      </c>
      <c r="E102" s="26">
        <f>(E101-D101)/100000</f>
        <v>0</v>
      </c>
      <c r="F102" s="26">
        <f>(F101-E101)/10000</f>
        <v>0</v>
      </c>
      <c r="G102" s="26">
        <f>(G101-F101)/1000</f>
        <v>0</v>
      </c>
      <c r="H102" s="26">
        <f>(H101-G101)/100</f>
        <v>0</v>
      </c>
      <c r="I102" s="26">
        <f>(I101-H101)/10</f>
        <v>0</v>
      </c>
      <c r="J102" s="27">
        <f>+J101-I101</f>
        <v>0</v>
      </c>
      <c r="K102" s="27" t="str">
        <f>IF(B103-J101=0,"00",ROUND(K101,0))</f>
        <v>00</v>
      </c>
      <c r="L102" s="26"/>
      <c r="M102" s="26"/>
      <c r="N102" s="24"/>
      <c r="O102" s="24"/>
      <c r="P102" s="24"/>
      <c r="Q102" s="24"/>
      <c r="R102" s="2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1:41" hidden="1" x14ac:dyDescent="0.25">
      <c r="A103" s="28" t="s">
        <v>71</v>
      </c>
      <c r="B103" s="46">
        <f>J43</f>
        <v>0</v>
      </c>
      <c r="C103" s="29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4"/>
      <c r="O103" s="24"/>
      <c r="P103" s="24"/>
      <c r="Q103" s="24"/>
      <c r="R103" s="24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1:41" hidden="1" x14ac:dyDescent="0.25">
      <c r="A104" s="30" t="s">
        <v>72</v>
      </c>
      <c r="B104" s="31" t="str">
        <f>IF(B103=1,"(UN PESO 00/100 M.N.)","("&amp;B132&amp;C132&amp;F119&amp;D132&amp;D119&amp;E132&amp;F132&amp;G132&amp;H132&amp;I132&amp;J132&amp;K132&amp;L132&amp;M132&amp;(IF(B103=0,"CERO PESOS 00/100 M.N.",IF(AND(E102=0,F102=0,G102=0,H102=0,I102=0,J102=0),"DE PESOS "&amp;K102&amp;"/100 M.N.","PESOS "&amp;TEXT(K102,"00")&amp;"/100 M.N.")))&amp;")")</f>
        <v>(CERO PESOS 00/100 M.N.)</v>
      </c>
      <c r="C104" s="32"/>
      <c r="D104" s="32"/>
      <c r="E104" s="32"/>
      <c r="F104" s="32"/>
      <c r="G104" s="32"/>
      <c r="H104" s="26"/>
      <c r="I104" s="26"/>
      <c r="J104" s="26"/>
      <c r="K104" s="26"/>
      <c r="L104" s="26"/>
      <c r="M104" s="26"/>
      <c r="N104" s="24"/>
      <c r="O104" s="24"/>
      <c r="P104" s="24"/>
      <c r="Q104" s="24"/>
      <c r="R104" s="24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1:41" hidden="1" x14ac:dyDescent="0.25">
      <c r="A105" s="24"/>
      <c r="B105" s="33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4"/>
      <c r="O105" s="24"/>
      <c r="P105" s="24"/>
      <c r="Q105" s="24"/>
      <c r="R105" s="2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1:41" hidden="1" x14ac:dyDescent="0.25">
      <c r="A106" s="34"/>
      <c r="B106" s="34" t="s">
        <v>73</v>
      </c>
      <c r="C106" s="34" t="s">
        <v>74</v>
      </c>
      <c r="D106" s="34" t="s">
        <v>74</v>
      </c>
      <c r="E106" s="34" t="s">
        <v>75</v>
      </c>
      <c r="F106" s="3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1:41" hidden="1" x14ac:dyDescent="0.25">
      <c r="A107" s="34">
        <v>1</v>
      </c>
      <c r="B107" s="35" t="s">
        <v>76</v>
      </c>
      <c r="C107" s="35" t="s">
        <v>77</v>
      </c>
      <c r="D107" s="35" t="s">
        <v>78</v>
      </c>
      <c r="E107" s="35" t="s">
        <v>79</v>
      </c>
      <c r="F107" s="36" t="s">
        <v>80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1:41" hidden="1" x14ac:dyDescent="0.25">
      <c r="A108" s="34">
        <v>2</v>
      </c>
      <c r="B108" s="35" t="s">
        <v>81</v>
      </c>
      <c r="C108" s="35" t="s">
        <v>82</v>
      </c>
      <c r="D108" s="35" t="s">
        <v>83</v>
      </c>
      <c r="E108" s="35" t="s">
        <v>84</v>
      </c>
      <c r="F108" s="35" t="s">
        <v>85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1:41" hidden="1" x14ac:dyDescent="0.25">
      <c r="A109" s="34">
        <v>3</v>
      </c>
      <c r="B109" s="35" t="s">
        <v>86</v>
      </c>
      <c r="C109" s="35" t="s">
        <v>87</v>
      </c>
      <c r="D109" s="35" t="s">
        <v>88</v>
      </c>
      <c r="E109" s="35" t="s">
        <v>89</v>
      </c>
      <c r="F109" s="35" t="s">
        <v>90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1:41" hidden="1" x14ac:dyDescent="0.25">
      <c r="A110" s="34">
        <v>4</v>
      </c>
      <c r="B110" s="35" t="s">
        <v>91</v>
      </c>
      <c r="C110" s="35" t="s">
        <v>92</v>
      </c>
      <c r="D110" s="35" t="s">
        <v>93</v>
      </c>
      <c r="E110" s="35" t="s">
        <v>94</v>
      </c>
      <c r="F110" s="35" t="s">
        <v>95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6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1:41" hidden="1" x14ac:dyDescent="0.25">
      <c r="A111" s="34">
        <v>5</v>
      </c>
      <c r="B111" s="35" t="s">
        <v>96</v>
      </c>
      <c r="C111" s="35" t="s">
        <v>97</v>
      </c>
      <c r="D111" s="35" t="s">
        <v>98</v>
      </c>
      <c r="E111" s="35" t="s">
        <v>99</v>
      </c>
      <c r="F111" s="35" t="s">
        <v>100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6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1:41" hidden="1" x14ac:dyDescent="0.25">
      <c r="A112" s="34">
        <v>6</v>
      </c>
      <c r="B112" s="35" t="s">
        <v>101</v>
      </c>
      <c r="C112" s="35" t="s">
        <v>102</v>
      </c>
      <c r="D112" s="35" t="s">
        <v>103</v>
      </c>
      <c r="E112" s="35" t="s">
        <v>104</v>
      </c>
      <c r="F112" s="35" t="s">
        <v>105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6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1:41" hidden="1" x14ac:dyDescent="0.25">
      <c r="A113" s="34">
        <v>7</v>
      </c>
      <c r="B113" s="35" t="s">
        <v>106</v>
      </c>
      <c r="C113" s="35" t="s">
        <v>107</v>
      </c>
      <c r="D113" s="35" t="s">
        <v>103</v>
      </c>
      <c r="E113" s="35" t="s">
        <v>108</v>
      </c>
      <c r="F113" s="35" t="s">
        <v>109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6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1:41" hidden="1" x14ac:dyDescent="0.25">
      <c r="A114" s="34">
        <v>8</v>
      </c>
      <c r="B114" s="35" t="s">
        <v>110</v>
      </c>
      <c r="C114" s="35" t="s">
        <v>111</v>
      </c>
      <c r="D114" s="35" t="s">
        <v>103</v>
      </c>
      <c r="E114" s="35" t="s">
        <v>112</v>
      </c>
      <c r="F114" s="35" t="s">
        <v>113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6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1:41" hidden="1" x14ac:dyDescent="0.25">
      <c r="A115" s="34">
        <v>9</v>
      </c>
      <c r="B115" s="35" t="s">
        <v>114</v>
      </c>
      <c r="C115" s="35" t="s">
        <v>115</v>
      </c>
      <c r="D115" s="35" t="s">
        <v>103</v>
      </c>
      <c r="E115" s="35" t="s">
        <v>116</v>
      </c>
      <c r="F115" s="35" t="s">
        <v>117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6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1:41" hidden="1" x14ac:dyDescent="0.25">
      <c r="A116" s="34">
        <v>0</v>
      </c>
      <c r="B116" s="34" t="s">
        <v>118</v>
      </c>
      <c r="C116" s="34" t="s">
        <v>118</v>
      </c>
      <c r="D116" s="35" t="s">
        <v>103</v>
      </c>
      <c r="E116" s="34"/>
      <c r="F116" s="3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6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1:41" hidden="1" x14ac:dyDescent="0.25">
      <c r="A117" s="34"/>
      <c r="B117" s="34"/>
      <c r="C117" s="34"/>
      <c r="D117" s="34"/>
      <c r="E117" s="34"/>
      <c r="F117" s="34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1:41" hidden="1" x14ac:dyDescent="0.25">
      <c r="A118" s="34"/>
      <c r="B118" s="35" t="s">
        <v>76</v>
      </c>
      <c r="C118" s="36" t="s">
        <v>119</v>
      </c>
      <c r="D118" s="35" t="s">
        <v>120</v>
      </c>
      <c r="E118" s="36" t="s">
        <v>121</v>
      </c>
      <c r="F118" s="35" t="s">
        <v>122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1:41" hidden="1" x14ac:dyDescent="0.25">
      <c r="A119" s="34"/>
      <c r="B119" s="35" t="s">
        <v>76</v>
      </c>
      <c r="C119" s="35" t="s">
        <v>123</v>
      </c>
      <c r="D119" s="34" t="str">
        <f>IF(AND(C102&gt;0,D102&lt;2),E119,IF(AND(C102=1,D102&lt;6),E119,""))</f>
        <v/>
      </c>
      <c r="E119" s="35" t="s">
        <v>124</v>
      </c>
      <c r="F119" s="34" t="str">
        <f>IF(AND(D102&gt;0,C102&gt;2),F118,"")</f>
        <v/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1:41" hidden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1:41" hidden="1" x14ac:dyDescent="0.25">
      <c r="A121" s="24"/>
      <c r="B121" s="40" t="s">
        <v>125</v>
      </c>
      <c r="C121" s="40" t="s">
        <v>126</v>
      </c>
      <c r="D121" s="41" t="s">
        <v>127</v>
      </c>
      <c r="E121" s="41" t="s">
        <v>128</v>
      </c>
      <c r="F121" s="41" t="s">
        <v>129</v>
      </c>
      <c r="G121" s="41"/>
      <c r="H121" s="41" t="s">
        <v>130</v>
      </c>
      <c r="I121" s="41"/>
      <c r="J121" s="41" t="s">
        <v>131</v>
      </c>
      <c r="K121" s="41" t="s">
        <v>132</v>
      </c>
      <c r="L121" s="41"/>
      <c r="M121" s="41" t="s">
        <v>133</v>
      </c>
      <c r="N121" s="24"/>
      <c r="O121" s="24"/>
      <c r="P121" s="24"/>
      <c r="Q121" s="24"/>
      <c r="R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1:41" hidden="1" x14ac:dyDescent="0.25">
      <c r="A122" s="24"/>
      <c r="B122" s="34" t="str">
        <f>IF(A107=B102,IF(OR(C102&gt;0,D102&gt;0),E107,IF(AND(#REF!=B102,C102=0,D102=0),C118)),"")</f>
        <v/>
      </c>
      <c r="C122" s="34" t="str">
        <f>IF(AND(A107=C102,D102=1),D107,IF(AND(D102=0,C102=1),C107,""))</f>
        <v/>
      </c>
      <c r="D122" s="34" t="str">
        <f>IF(AND(A107=D102,C102=0),F107,IF(C102=1,"",IF(A107=D102,B107,"")))</f>
        <v/>
      </c>
      <c r="E122" s="34" t="str">
        <f>IF(A107=E102,IF(OR(F102&gt;0,G102&gt;0),E107,IF(AND(A107=E102,F102=0,G102=0),C118)),"")</f>
        <v/>
      </c>
      <c r="F122" s="34" t="str">
        <f>IF(AND(A107=F102,G102=1),D107,IF(AND(G102=0,F102=1),C107,""))</f>
        <v/>
      </c>
      <c r="G122" s="34"/>
      <c r="H122" s="34" t="str">
        <f>IF(F102=1,"",IF(A107=G102,B107,""))</f>
        <v/>
      </c>
      <c r="I122" s="34"/>
      <c r="J122" s="34" t="str">
        <f>IF(A107=H102,IF(OR(I102&gt;0,J102&gt;0),E107,IF(AND(A107=H102,I102=0,J102=0),C118)),"")</f>
        <v/>
      </c>
      <c r="K122" s="34" t="str">
        <f>IF(AND(A107=I102,J102=1),D107,IF(AND(J102=0,I102=1),C107,""))</f>
        <v/>
      </c>
      <c r="L122" s="34"/>
      <c r="M122" s="34" t="str">
        <f>IF(I102=1,"",IF(A107=J102,B107,""))</f>
        <v/>
      </c>
      <c r="N122" s="24"/>
      <c r="O122" s="24"/>
      <c r="P122" s="24"/>
      <c r="Q122" s="24"/>
      <c r="R122" s="2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1:41" hidden="1" x14ac:dyDescent="0.25">
      <c r="A123" s="24"/>
      <c r="B123" s="34" t="str">
        <f>IF(A108=B102,E108,"")</f>
        <v/>
      </c>
      <c r="C123" s="34" t="str">
        <f>IF(AND(A108=C102,D102&gt;0),C108,IF(AND(C102=2,D102=0),"VEINTE",IF(AND(C102=1,D102=2),D108,"")))</f>
        <v/>
      </c>
      <c r="D123" s="34" t="str">
        <f>IF(AND(D102&lt;6,C102=1),"",IF(A108=D102,F108,""))</f>
        <v/>
      </c>
      <c r="E123" s="34" t="str">
        <f>IF(A108=E102,E108,"")</f>
        <v/>
      </c>
      <c r="F123" s="34" t="str">
        <f>IF(AND(A108=F102,G102&gt;0),C108,IF(AND(F102=2,G102=0),"VEINTE",IF(AND(F102=1,G102=2),D108,"")))</f>
        <v/>
      </c>
      <c r="G123" s="34"/>
      <c r="H123" s="34" t="str">
        <f>IF(F102=1,"",IF(A108=G102,B108,""))</f>
        <v/>
      </c>
      <c r="I123" s="34"/>
      <c r="J123" s="34" t="str">
        <f>IF(A108=H102,E108,"")</f>
        <v/>
      </c>
      <c r="K123" s="34" t="str">
        <f>IF(AND(A108=I102,J102&gt;0),C108,IF(AND(I102=2,J102=0),"VEINTE",IF(AND(I102=1,J102=2),D108,"")))</f>
        <v/>
      </c>
      <c r="L123" s="34"/>
      <c r="M123" s="34" t="str">
        <f>IF(I102=1,"",IF(A108=J102,B108,""))</f>
        <v/>
      </c>
      <c r="N123" s="24"/>
      <c r="O123" s="24"/>
      <c r="P123" s="24"/>
      <c r="Q123" s="24"/>
      <c r="R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1:41" hidden="1" x14ac:dyDescent="0.25">
      <c r="A124" s="24"/>
      <c r="B124" s="34" t="str">
        <f>IF(A109=B102,E109,"")</f>
        <v/>
      </c>
      <c r="C124" s="34" t="str">
        <f>IF(A109=C102,C109,IF(AND(D102=3,C102=1),D109,""))</f>
        <v/>
      </c>
      <c r="D124" s="34" t="str">
        <f>IF(AND(D102&lt;6,C102=1),"",IF(A109=D102,F109,""))</f>
        <v/>
      </c>
      <c r="E124" s="34" t="str">
        <f>IF(A109=E102,E109,"")</f>
        <v/>
      </c>
      <c r="F124" s="34" t="str">
        <f>IF(A109=F102,C109,IF(AND(G102=3,F102=1),D109,""))</f>
        <v/>
      </c>
      <c r="G124" s="34"/>
      <c r="H124" s="34" t="str">
        <f>IF(F102=1,"",IF(A109=G102,B109,""))</f>
        <v/>
      </c>
      <c r="I124" s="34"/>
      <c r="J124" s="34" t="str">
        <f>IF(A109=H102,E109,"")</f>
        <v/>
      </c>
      <c r="K124" s="34" t="str">
        <f>IF(A109=I102,C109,IF(AND(J102=3,I102=1),D109,""))</f>
        <v/>
      </c>
      <c r="L124" s="34"/>
      <c r="M124" s="34" t="str">
        <f>IF(I102=1,"",IF(A109=J102,B109,""))</f>
        <v/>
      </c>
      <c r="N124" s="24"/>
      <c r="O124" s="24"/>
      <c r="P124" s="24"/>
      <c r="Q124" s="24"/>
      <c r="R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1:41" hidden="1" x14ac:dyDescent="0.25">
      <c r="A125" s="24"/>
      <c r="B125" s="34" t="str">
        <f>IF(A110=B102,E110,"")</f>
        <v/>
      </c>
      <c r="C125" s="34" t="str">
        <f>IF(A110=C102,C110,IF(AND(D102=4,C102=1),D110,""))</f>
        <v/>
      </c>
      <c r="D125" s="34" t="str">
        <f>IF(AND(D102&lt;6,C102=1),"",IF(A110=D102,F110,""))</f>
        <v/>
      </c>
      <c r="E125" s="34" t="str">
        <f>IF(A110=E102,E110,"")</f>
        <v/>
      </c>
      <c r="F125" s="34" t="str">
        <f>IF(A110=F102,C110,IF(AND(G102=4,F102=1),D110,""))</f>
        <v/>
      </c>
      <c r="G125" s="34"/>
      <c r="H125" s="34" t="str">
        <f>IF(F102=1,"",IF(A110=G102,B110,""))</f>
        <v/>
      </c>
      <c r="I125" s="34"/>
      <c r="J125" s="34" t="str">
        <f>IF(A110=H102,E110,"")</f>
        <v/>
      </c>
      <c r="K125" s="34" t="str">
        <f>IF(A110=I102,C110,IF(AND(J102=4,I102=1),D110,""))</f>
        <v/>
      </c>
      <c r="L125" s="34"/>
      <c r="M125" s="34" t="str">
        <f>IF(I102=1,"",IF(A110=J102,B110,""))</f>
        <v/>
      </c>
      <c r="N125" s="24"/>
      <c r="O125" s="24"/>
      <c r="P125" s="24"/>
      <c r="Q125" s="24"/>
      <c r="R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1:41" hidden="1" x14ac:dyDescent="0.25">
      <c r="A126" s="24"/>
      <c r="B126" s="34" t="str">
        <f>IF(A111=B102,E111,"")</f>
        <v/>
      </c>
      <c r="C126" s="34" t="str">
        <f>IF(A111=C102,C111,IF(AND(D102=5,C102=1),D111,""))</f>
        <v/>
      </c>
      <c r="D126" s="34" t="str">
        <f>IF(AND(D102&lt;6,C102=1),"",IF(A111=D102,F111,""))</f>
        <v/>
      </c>
      <c r="E126" s="34" t="str">
        <f>IF(A111=E102,E111,"")</f>
        <v/>
      </c>
      <c r="F126" s="34" t="str">
        <f>IF(A111=F102,C111,IF(AND(G102=5,F102=1),D111,""))</f>
        <v/>
      </c>
      <c r="G126" s="34"/>
      <c r="H126" s="34" t="str">
        <f>IF(F102=1,"",IF(A111=G102,B111,""))</f>
        <v/>
      </c>
      <c r="I126" s="34"/>
      <c r="J126" s="34" t="str">
        <f>IF(A111=H102,E111,"")</f>
        <v/>
      </c>
      <c r="K126" s="34" t="str">
        <f>IF(A111=I102,C111,IF(AND(J102=5,I102=1),D111,""))</f>
        <v/>
      </c>
      <c r="L126" s="34"/>
      <c r="M126" s="34" t="str">
        <f>IF(I102=1,"",IF(A111=J102,B111,""))</f>
        <v/>
      </c>
      <c r="N126" s="24"/>
      <c r="O126" s="24"/>
      <c r="P126" s="24"/>
      <c r="Q126" s="24"/>
      <c r="R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1:41" hidden="1" x14ac:dyDescent="0.25">
      <c r="A127" s="24"/>
      <c r="B127" s="34" t="str">
        <f>IF(A112=B102,E112,"")</f>
        <v/>
      </c>
      <c r="C127" s="34" t="str">
        <f>IF(A112=C102,C112,IF(AND(D102&gt;5,C102=1),D112,""))</f>
        <v/>
      </c>
      <c r="D127" s="34" t="str">
        <f>IF(A112=D102,F112,"")</f>
        <v/>
      </c>
      <c r="E127" s="34" t="str">
        <f>IF(A112=E102,E112,"")</f>
        <v/>
      </c>
      <c r="F127" s="34" t="str">
        <f>IF(A112=F102,C112,IF(AND(G102&gt;5,F102=1),D112,""))</f>
        <v/>
      </c>
      <c r="G127" s="34"/>
      <c r="H127" s="34" t="str">
        <f>IF(A112=G102,B112,"")</f>
        <v/>
      </c>
      <c r="I127" s="34"/>
      <c r="J127" s="34" t="str">
        <f>IF(A112=H102,E112,"")</f>
        <v/>
      </c>
      <c r="K127" s="34" t="str">
        <f>IF(A112=I102,C112,IF(AND(J102&gt;5,I102=1),D112,""))</f>
        <v/>
      </c>
      <c r="L127" s="34"/>
      <c r="M127" s="34" t="str">
        <f>IF(A112=J102,B112,"")</f>
        <v/>
      </c>
      <c r="N127" s="24"/>
      <c r="O127" s="24"/>
      <c r="P127" s="24"/>
      <c r="Q127" s="24"/>
      <c r="R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1:41" hidden="1" x14ac:dyDescent="0.25">
      <c r="A128" s="24"/>
      <c r="B128" s="34" t="str">
        <f>IF(A113=B102,E113,"")</f>
        <v/>
      </c>
      <c r="C128" s="34" t="str">
        <f>IF(A113=C102,C113,"")</f>
        <v/>
      </c>
      <c r="D128" s="34" t="str">
        <f>IF(A113=D102,F113,"")</f>
        <v/>
      </c>
      <c r="E128" s="34" t="str">
        <f>IF(A113=E102,E113,"")</f>
        <v/>
      </c>
      <c r="F128" s="34" t="str">
        <f>IF(A113=F102,C113,"")</f>
        <v/>
      </c>
      <c r="G128" s="34"/>
      <c r="H128" s="34" t="str">
        <f>IF(A113=G102,B113,"")</f>
        <v/>
      </c>
      <c r="I128" s="34"/>
      <c r="J128" s="34" t="str">
        <f>IF(A113=H102,E113,"")</f>
        <v/>
      </c>
      <c r="K128" s="34" t="str">
        <f>IF(A113=I102,C113,"")</f>
        <v/>
      </c>
      <c r="L128" s="34"/>
      <c r="M128" s="34" t="str">
        <f>IF(A113=J102,B113,"")</f>
        <v/>
      </c>
      <c r="N128" s="24"/>
      <c r="O128" s="24"/>
      <c r="P128" s="24"/>
      <c r="Q128" s="24"/>
      <c r="R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1:41" hidden="1" x14ac:dyDescent="0.25">
      <c r="A129" s="24"/>
      <c r="B129" s="34" t="str">
        <f>IF(A114=B102,E114,"")</f>
        <v/>
      </c>
      <c r="C129" s="34" t="str">
        <f>IF(A114=C102,C114,"")</f>
        <v/>
      </c>
      <c r="D129" s="34" t="str">
        <f>IF(A114=D102,F114,"")</f>
        <v/>
      </c>
      <c r="E129" s="34" t="str">
        <f>IF(A114=E102,E114,"")</f>
        <v/>
      </c>
      <c r="F129" s="34" t="str">
        <f>IF(A114=F102,C114,"")</f>
        <v/>
      </c>
      <c r="G129" s="34"/>
      <c r="H129" s="34" t="str">
        <f>IF(A114=G102,B114,"")</f>
        <v/>
      </c>
      <c r="I129" s="34"/>
      <c r="J129" s="34" t="str">
        <f>IF(A114=H102,E114,"")</f>
        <v/>
      </c>
      <c r="K129" s="34" t="str">
        <f>IF(A114=I102,C114,"")</f>
        <v/>
      </c>
      <c r="L129" s="34"/>
      <c r="M129" s="34" t="str">
        <f>IF(A114=J102,B114,"")</f>
        <v/>
      </c>
      <c r="N129" s="24"/>
      <c r="O129" s="24"/>
      <c r="P129" s="24"/>
      <c r="Q129" s="24"/>
      <c r="R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1:41" hidden="1" x14ac:dyDescent="0.25">
      <c r="A130" s="24"/>
      <c r="B130" s="34" t="str">
        <f>IF(A115=B102,E115,"")</f>
        <v/>
      </c>
      <c r="C130" s="34" t="str">
        <f>IF(A115=C102,C115,"")</f>
        <v/>
      </c>
      <c r="D130" s="34" t="str">
        <f>IF(A115=D102,F115,"")</f>
        <v/>
      </c>
      <c r="E130" s="34" t="str">
        <f>IF(A115=E102,E115,"")</f>
        <v/>
      </c>
      <c r="F130" s="34" t="str">
        <f>IF(A115=F102,C115,"")</f>
        <v/>
      </c>
      <c r="G130" s="34"/>
      <c r="H130" s="34" t="str">
        <f>IF(A115=G102,B115,"")</f>
        <v/>
      </c>
      <c r="I130" s="34"/>
      <c r="J130" s="34" t="str">
        <f>IF(A115=H102,E115,"")</f>
        <v/>
      </c>
      <c r="K130" s="34" t="str">
        <f>IF(A115=I102,C115,"")</f>
        <v/>
      </c>
      <c r="L130" s="34"/>
      <c r="M130" s="34" t="str">
        <f>IF(A115=J102,B115,"")</f>
        <v/>
      </c>
      <c r="N130" s="24"/>
      <c r="O130" s="24"/>
      <c r="P130" s="24"/>
      <c r="Q130" s="24"/>
      <c r="R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1:41" hidden="1" x14ac:dyDescent="0.25">
      <c r="A131" s="24"/>
      <c r="B131" s="2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24"/>
      <c r="O131" s="24"/>
      <c r="P131" s="24"/>
      <c r="Q131" s="24"/>
      <c r="R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1:41" hidden="1" x14ac:dyDescent="0.25">
      <c r="A132" s="43"/>
      <c r="B132" s="44" t="str">
        <f>B122&amp;B123&amp;B124&amp;B125&amp;B126&amp;B127&amp;B128&amp;B129&amp;B130</f>
        <v/>
      </c>
      <c r="C132" s="44" t="str">
        <f>C122&amp;C123&amp;C124&amp;C125&amp;C126&amp;C127&amp;C128&amp;C129&amp;C130</f>
        <v/>
      </c>
      <c r="D132" s="44" t="str">
        <f>D122&amp;D123&amp;D124&amp;D125&amp;D126&amp;D127&amp;D128&amp;D129&amp;D130</f>
        <v/>
      </c>
      <c r="E132" s="44" t="str">
        <f>E122&amp;E123&amp;E124&amp;E125&amp;E126&amp;E127&amp;E128&amp;E129&amp;E130</f>
        <v/>
      </c>
      <c r="F132" s="44" t="str">
        <f>F122&amp;F123&amp;F124&amp;F125&amp;F126&amp;F127&amp;F128&amp;F129&amp;F130</f>
        <v/>
      </c>
      <c r="G132" s="44" t="str">
        <f>IF(AND(G102&gt;0,F102&gt;2),F118,"")</f>
        <v/>
      </c>
      <c r="H132" s="44" t="str">
        <f>H122&amp;H123&amp;H124&amp;H125&amp;H126&amp;H127&amp;H128&amp;H129&amp;H130</f>
        <v/>
      </c>
      <c r="I132" s="44" t="str">
        <f>IF(G102&gt;0,D118,IF(F102&gt;0,D118,IF(E102&gt;0,D118,"")))</f>
        <v/>
      </c>
      <c r="J132" s="44" t="str">
        <f>J122&amp;J123&amp;J124&amp;J125&amp;J126&amp;J127&amp;J128&amp;J129&amp;J130</f>
        <v/>
      </c>
      <c r="K132" s="44" t="str">
        <f>K122&amp;K123&amp;K124&amp;K125&amp;K126&amp;K127&amp;K128&amp;K129&amp;K130</f>
        <v/>
      </c>
      <c r="L132" s="44" t="str">
        <f>IF(AND(J102&gt;0,I102&gt;2),F118,"")</f>
        <v/>
      </c>
      <c r="M132" s="44" t="str">
        <f>M122&amp;M123&amp;M124&amp;M125&amp;M126&amp;M127&amp;M128&amp;M129&amp;M130</f>
        <v/>
      </c>
      <c r="N132" s="43"/>
      <c r="O132" s="43"/>
      <c r="P132" s="43"/>
      <c r="Q132" s="43"/>
      <c r="R132" s="4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1:41" hidden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1:41" hidden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35" spans="1:41" hidden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pans="1:41" hidden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</row>
    <row r="137" spans="1:41" hidden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</row>
    <row r="138" spans="1:41" hidden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</row>
    <row r="139" spans="1:41" hidden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</row>
    <row r="140" spans="1:41" hidden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</row>
    <row r="141" spans="1:41" hidden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</row>
    <row r="142" spans="1:41" hidden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</row>
    <row r="143" spans="1:41" hidden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</row>
    <row r="144" spans="1:41" hidden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1:41" hidden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</row>
    <row r="146" spans="1:41" hidden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41" hidden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41" hidden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41" hidden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4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4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4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4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4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4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4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4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4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4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4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</sheetData>
  <sheetProtection algorithmName="SHA-512" hashValue="iY+/oPfUFHSbaWib7uyce438mf0KM8PXXULLyrkPiJI5tMaiF+EDPQLJVfXO4aY3Ar92ub/oQZbCjyrIuo/qDw==" saltValue="TcFmyxtwIShHiXyDz4uqhg==" spinCount="100000" sheet="1" objects="1" scenarios="1"/>
  <mergeCells count="13">
    <mergeCell ref="B14:C14"/>
    <mergeCell ref="D33:E33"/>
    <mergeCell ref="B5:C5"/>
    <mergeCell ref="B6:C6"/>
    <mergeCell ref="B10:C10"/>
    <mergeCell ref="B11:C11"/>
    <mergeCell ref="B13:C13"/>
    <mergeCell ref="H17:J17"/>
    <mergeCell ref="E45:J45"/>
    <mergeCell ref="H32:J32"/>
    <mergeCell ref="B15:C15"/>
    <mergeCell ref="B17:D17"/>
    <mergeCell ref="B19:C19"/>
  </mergeCells>
  <phoneticPr fontId="6" type="noConversion"/>
  <dataValidations disablePrompts="1" count="1">
    <dataValidation type="list" allowBlank="1" showInputMessage="1" showErrorMessage="1" sqref="H20:H22 H34:H41" xr:uid="{F852C865-0C7D-4798-A21B-BCB30395A86E}">
      <formula1>$A$90:$A$91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Rodríguez Rodríguez</dc:creator>
  <cp:lastModifiedBy>Rafael Rodríguez Rodríguez</cp:lastModifiedBy>
  <dcterms:created xsi:type="dcterms:W3CDTF">2021-02-25T18:31:26Z</dcterms:created>
  <dcterms:modified xsi:type="dcterms:W3CDTF">2021-03-02T17:51:50Z</dcterms:modified>
</cp:coreProperties>
</file>